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nittedbird" sheetId="1" r:id="rId4"/>
  </sheets>
</workbook>
</file>

<file path=xl/sharedStrings.xml><?xml version="1.0" encoding="utf-8"?>
<sst xmlns="http://schemas.openxmlformats.org/spreadsheetml/2006/main" uniqueCount="51">
  <si>
    <t>Расчеты для термо джемпера</t>
  </si>
  <si>
    <t>Введите значения в этот столбец в сантиметрах</t>
  </si>
  <si>
    <t xml:space="preserve">
Не меняйте содержимое других ячеек!</t>
  </si>
  <si>
    <r>
      <rPr>
        <b val="1"/>
        <sz val="10"/>
        <color indexed="8"/>
        <rFont val="Helvetica Neue"/>
      </rPr>
      <t xml:space="preserve">Обхват шеи (ОШ) </t>
    </r>
    <r>
      <rPr>
        <sz val="10"/>
        <color indexed="8"/>
        <rFont val="Helvetica Neue"/>
      </rPr>
      <t>— измерьте обхват шеи у основания (лента должна пройти через яремную ямку впереди и 7-й шейный позвонок сзади).</t>
    </r>
  </si>
  <si>
    <r>
      <rPr>
        <b val="1"/>
        <sz val="10"/>
        <color indexed="8"/>
        <rFont val="Helvetica Neue"/>
      </rPr>
      <t xml:space="preserve">Обхват груди (ОГ) </t>
    </r>
    <r>
      <rPr>
        <sz val="10"/>
        <color indexed="8"/>
        <rFont val="Helvetica Neue"/>
      </rPr>
      <t xml:space="preserve">— измеряется вокруг тела по самым выступающим точкам груди. </t>
    </r>
  </si>
  <si>
    <r>
      <rPr>
        <b val="1"/>
        <sz val="10"/>
        <color indexed="8"/>
        <rFont val="Helvetica Neue"/>
      </rPr>
      <t>Обхват руки (ОР)</t>
    </r>
    <r>
      <rPr>
        <sz val="10"/>
        <color indexed="8"/>
        <rFont val="Helvetica Neue"/>
      </rPr>
      <t xml:space="preserve"> — измеряется вокруг верхней части руки в самом широком месте. </t>
    </r>
  </si>
  <si>
    <r>
      <rPr>
        <b val="1"/>
        <sz val="10"/>
        <color indexed="8"/>
        <rFont val="Helvetica Neue"/>
      </rPr>
      <t>Обхват манжеты (ОМ)</t>
    </r>
    <r>
      <rPr>
        <sz val="10"/>
        <color indexed="8"/>
        <rFont val="Helvetica Neue"/>
      </rPr>
      <t xml:space="preserve"> — измерьте обхват руки в том месте, где будет верхний край манжеты.</t>
    </r>
  </si>
  <si>
    <r>
      <rPr>
        <b val="1"/>
        <sz val="10"/>
        <color indexed="8"/>
        <rFont val="Helvetica Neue"/>
      </rPr>
      <t xml:space="preserve">Длина спинки (ДС) </t>
    </r>
    <r>
      <rPr>
        <sz val="10"/>
        <color indexed="8"/>
        <rFont val="Helvetica Neue"/>
      </rPr>
      <t>— измеряется по позвоночнику от основания шеи до желаемой длины изделия.</t>
    </r>
  </si>
  <si>
    <r>
      <rPr>
        <b val="1"/>
        <sz val="10"/>
        <color indexed="8"/>
        <rFont val="Helvetica Neue"/>
      </rPr>
      <t xml:space="preserve">Длина рукава (ДР) </t>
    </r>
    <r>
      <rPr>
        <sz val="10"/>
        <color indexed="8"/>
        <rFont val="Helvetica Neue"/>
      </rPr>
      <t>— измеряется от подмышечной впадины по внутренней стороне руки до нижнего края манжеты.</t>
    </r>
  </si>
  <si>
    <r>
      <rPr>
        <b val="1"/>
        <sz val="10"/>
        <color indexed="8"/>
        <rFont val="Helvetica Neue"/>
      </rPr>
      <t xml:space="preserve">Обхват бёдер (ОБ) </t>
    </r>
    <r>
      <rPr>
        <sz val="10"/>
        <color indexed="8"/>
        <rFont val="Helvetica Neue"/>
      </rPr>
      <t xml:space="preserve">— измеряется вокруг тела по самым выступающим точкам ягодиц.
</t>
    </r>
  </si>
  <si>
    <t>Решите, какой высоты будет резинка по нижнему краю, напишите это значение (высота манжеты будет такой же).</t>
  </si>
  <si>
    <t>Число петель глади в 10 см</t>
  </si>
  <si>
    <t>Число рядов глади в 10 см</t>
  </si>
  <si>
    <t>Когда наберёте петли рукава, посчитайте их, впишите результат (ЧПР)</t>
  </si>
  <si>
    <t xml:space="preserve">В </t>
  </si>
  <si>
    <t>ВР</t>
  </si>
  <si>
    <t>А</t>
  </si>
  <si>
    <t>Е</t>
  </si>
  <si>
    <t>П</t>
  </si>
  <si>
    <t>РК</t>
  </si>
  <si>
    <t>ДС2</t>
  </si>
  <si>
    <t>Во время коррекции вам нужно будет</t>
  </si>
  <si>
    <t>убавлять петли</t>
  </si>
  <si>
    <t>в каждом</t>
  </si>
  <si>
    <t>ряду</t>
  </si>
  <si>
    <t>ровно</t>
  </si>
  <si>
    <t>раз</t>
  </si>
  <si>
    <t>Оставшиеся</t>
  </si>
  <si>
    <t>рядов</t>
  </si>
  <si>
    <t>вяжите без коррекции</t>
  </si>
  <si>
    <t xml:space="preserve">Р </t>
  </si>
  <si>
    <t>М</t>
  </si>
  <si>
    <t>У</t>
  </si>
  <si>
    <t>ЧП</t>
  </si>
  <si>
    <t>ЧР</t>
  </si>
  <si>
    <t>РК1</t>
  </si>
  <si>
    <t xml:space="preserve">Вяжите </t>
  </si>
  <si>
    <t>рядов,</t>
  </si>
  <si>
    <t>убавляя</t>
  </si>
  <si>
    <t>петли</t>
  </si>
  <si>
    <t>ряду, ровно</t>
  </si>
  <si>
    <t>раз.</t>
  </si>
  <si>
    <t>ВП</t>
  </si>
  <si>
    <t>ВП1</t>
  </si>
  <si>
    <t>ОШ1</t>
  </si>
  <si>
    <t>С</t>
  </si>
  <si>
    <t>К</t>
  </si>
  <si>
    <t>ОМ1</t>
  </si>
  <si>
    <t>ДР1</t>
  </si>
  <si>
    <t>И</t>
  </si>
  <si>
    <t>АА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</si>
</sst>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  <font>
      <b val="1"/>
      <sz val="11"/>
      <color indexed="8"/>
      <name val="Helvetica Neue"/>
    </font>
    <font>
      <sz val="10"/>
      <color indexed="9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top" wrapText="1"/>
    </xf>
    <xf numFmtId="0" fontId="1" fillId="2" borderId="3" applyNumberFormat="0" applyFont="1" applyFill="1" applyBorder="1" applyAlignment="1" applyProtection="0">
      <alignment horizontal="center" vertical="center"/>
    </xf>
    <xf numFmtId="49" fontId="1" fillId="2" borderId="4" applyNumberFormat="1" applyFont="1" applyFill="1" applyBorder="1" applyAlignment="1" applyProtection="0">
      <alignment horizontal="center" vertical="center"/>
    </xf>
    <xf numFmtId="0" fontId="3" fillId="3" borderId="5" applyNumberFormat="0" applyFont="1" applyFill="1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horizontal="center" vertical="top" wrapText="1"/>
    </xf>
    <xf numFmtId="49" fontId="4" fillId="3" borderId="5" applyNumberFormat="1" applyFont="1" applyFill="1" applyBorder="1" applyAlignment="1" applyProtection="0">
      <alignment horizontal="center" vertical="top" wrapText="1"/>
    </xf>
    <xf numFmtId="0" fontId="0" fillId="2" borderId="5" applyNumberFormat="0" applyFont="1" applyFill="1" applyBorder="1" applyAlignment="1" applyProtection="0">
      <alignment vertical="top" wrapText="1"/>
    </xf>
    <xf numFmtId="49" fontId="3" fillId="4" borderId="6" applyNumberFormat="1" applyFont="1" applyFill="1" applyBorder="1" applyAlignment="1" applyProtection="0">
      <alignment vertical="top" wrapText="1"/>
    </xf>
    <xf numFmtId="0" fontId="0" fillId="5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5" fillId="2" borderId="8" applyNumberFormat="0" applyFont="1" applyFill="1" applyBorder="1" applyAlignment="1" applyProtection="0">
      <alignment vertical="top" wrapText="1"/>
    </xf>
    <xf numFmtId="49" fontId="3" fillId="4" borderId="9" applyNumberFormat="1" applyFont="1" applyFill="1" applyBorder="1" applyAlignment="1" applyProtection="0">
      <alignment vertical="top" wrapText="1"/>
    </xf>
    <xf numFmtId="0" fontId="0" fillId="5" borderId="10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5" fillId="2" borderId="11" applyNumberFormat="0" applyFont="1" applyFill="1" applyBorder="1" applyAlignment="1" applyProtection="0">
      <alignment vertical="top" wrapText="1"/>
    </xf>
    <xf numFmtId="49" fontId="3" fillId="2" borderId="9" applyNumberFormat="1" applyFont="1" applyFill="1" applyBorder="1" applyAlignment="1" applyProtection="0">
      <alignment horizontal="right"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1" applyNumberFormat="1" applyFont="1" applyFill="1" applyBorder="1" applyAlignment="1" applyProtection="0">
      <alignment vertical="top" wrapText="1"/>
    </xf>
    <xf numFmtId="49" fontId="3" fillId="2" borderId="11" applyNumberFormat="1" applyFont="1" applyFill="1" applyBorder="1" applyAlignment="1" applyProtection="0">
      <alignment horizontal="right" vertical="top" wrapText="1"/>
    </xf>
    <xf numFmtId="0" fontId="3" fillId="2" borderId="11" applyNumberFormat="0" applyFont="1" applyFill="1" applyBorder="1" applyAlignment="1" applyProtection="0">
      <alignment horizontal="right" vertical="top" wrapText="1"/>
    </xf>
    <xf numFmtId="49" fontId="0" fillId="2" borderId="11" applyNumberFormat="1" applyFont="1" applyFill="1" applyBorder="1" applyAlignment="1" applyProtection="0">
      <alignment horizontal="justify" vertical="top" wrapText="1"/>
    </xf>
    <xf numFmtId="0" fontId="5" fillId="2" borderId="11" applyNumberFormat="1" applyFont="1" applyFill="1" applyBorder="1" applyAlignment="1" applyProtection="0">
      <alignment vertical="top" wrapText="1"/>
    </xf>
    <xf numFmtId="0" fontId="3" fillId="2" borderId="11" applyNumberFormat="0" applyFont="1" applyFill="1" applyBorder="1" applyAlignment="1" applyProtection="0">
      <alignment vertical="top" wrapText="1"/>
    </xf>
    <xf numFmtId="0" fontId="0" fillId="2" borderId="11" applyNumberFormat="1" applyFont="1" applyFill="1" applyBorder="1" applyAlignment="1" applyProtection="0">
      <alignment horizontal="right" vertical="top" wrapText="1"/>
    </xf>
    <xf numFmtId="49" fontId="3" fillId="2" borderId="11" applyNumberFormat="1" applyFont="1" applyFill="1" applyBorder="1" applyAlignment="1" applyProtection="0">
      <alignment vertical="top" wrapText="1"/>
    </xf>
    <xf numFmtId="0" fontId="3" fillId="2" borderId="11" applyNumberFormat="1" applyFont="1" applyFill="1" applyBorder="1" applyAlignment="1" applyProtection="0">
      <alignment horizontal="right" vertical="top" wrapText="1"/>
    </xf>
    <xf numFmtId="0" fontId="3" fillId="2" borderId="11" applyNumberFormat="1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horizontal="right" vertical="top" wrapText="1"/>
    </xf>
    <xf numFmtId="49" fontId="0" fillId="2" borderId="1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deed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46"/>
  <sheetViews>
    <sheetView workbookViewId="0" showGridLines="0" defaultGridColor="1"/>
  </sheetViews>
  <sheetFormatPr defaultColWidth="16.8333" defaultRowHeight="19.9" customHeight="1" outlineLevelRow="0" outlineLevelCol="0"/>
  <cols>
    <col min="1" max="1" width="51.7578" style="1" customWidth="1"/>
    <col min="2" max="2" width="18.1719" style="1" customWidth="1"/>
    <col min="3" max="3" width="16.8281" style="1" customWidth="1"/>
    <col min="4" max="4" width="11.75" style="1" customWidth="1"/>
    <col min="5" max="5" width="13.3516" style="1" customWidth="1"/>
    <col min="6" max="16384" width="16.8516" style="1" customWidth="1"/>
  </cols>
  <sheetData>
    <row r="1" ht="27.65" customHeight="1">
      <c r="A1" t="s" s="2">
        <v>0</v>
      </c>
      <c r="B1" s="3"/>
      <c r="C1" s="4"/>
      <c r="D1" s="5"/>
      <c r="E1" s="6"/>
    </row>
    <row r="2" ht="44.25" customHeight="1">
      <c r="A2" s="7"/>
      <c r="B2" t="s" s="8">
        <v>1</v>
      </c>
      <c r="C2" t="s" s="9">
        <v>2</v>
      </c>
      <c r="D2" s="10"/>
      <c r="E2" s="10"/>
    </row>
    <row r="3" ht="53.95" customHeight="1">
      <c r="A3" t="s" s="11">
        <v>3</v>
      </c>
      <c r="B3" s="12"/>
      <c r="C3" s="13"/>
      <c r="D3" s="14"/>
      <c r="E3" s="14"/>
    </row>
    <row r="4" ht="42.45" customHeight="1">
      <c r="A4" t="s" s="15">
        <v>4</v>
      </c>
      <c r="B4" s="16"/>
      <c r="C4" s="17"/>
      <c r="D4" s="18"/>
      <c r="E4" s="18"/>
    </row>
    <row r="5" ht="41.55" customHeight="1">
      <c r="A5" t="s" s="15">
        <v>5</v>
      </c>
      <c r="B5" s="16"/>
      <c r="C5" s="17"/>
      <c r="D5" s="18"/>
      <c r="E5" s="18"/>
    </row>
    <row r="6" ht="39.2" customHeight="1">
      <c r="A6" t="s" s="15">
        <v>6</v>
      </c>
      <c r="B6" s="16"/>
      <c r="C6" s="17"/>
      <c r="D6" s="18"/>
      <c r="E6" s="18"/>
    </row>
    <row r="7" ht="43.65" customHeight="1">
      <c r="A7" t="s" s="15">
        <v>7</v>
      </c>
      <c r="B7" s="16"/>
      <c r="C7" s="17"/>
      <c r="D7" s="18"/>
      <c r="E7" s="18"/>
    </row>
    <row r="8" ht="43.75" customHeight="1">
      <c r="A8" t="s" s="15">
        <v>8</v>
      </c>
      <c r="B8" s="16"/>
      <c r="C8" s="17"/>
      <c r="D8" s="18"/>
      <c r="E8" s="18"/>
    </row>
    <row r="9" ht="38.75" customHeight="1">
      <c r="A9" t="s" s="15">
        <v>9</v>
      </c>
      <c r="B9" s="16"/>
      <c r="C9" s="17"/>
      <c r="D9" s="18"/>
      <c r="E9" s="18"/>
    </row>
    <row r="10" ht="43.85" customHeight="1">
      <c r="A10" t="s" s="15">
        <v>10</v>
      </c>
      <c r="B10" s="16"/>
      <c r="C10" s="17"/>
      <c r="D10" s="18"/>
      <c r="E10" s="18"/>
    </row>
    <row r="11" ht="20.05" customHeight="1">
      <c r="A11" t="s" s="15">
        <v>11</v>
      </c>
      <c r="B11" s="16"/>
      <c r="C11" s="17"/>
      <c r="D11" s="18"/>
      <c r="E11" s="18"/>
    </row>
    <row r="12" ht="20.05" customHeight="1">
      <c r="A12" t="s" s="15">
        <v>12</v>
      </c>
      <c r="B12" s="16"/>
      <c r="C12" s="17"/>
      <c r="D12" s="18"/>
      <c r="E12" s="18"/>
    </row>
    <row r="13" ht="45.65" customHeight="1">
      <c r="A13" t="s" s="15">
        <v>13</v>
      </c>
      <c r="B13" s="16"/>
      <c r="C13" s="17"/>
      <c r="D13" s="17"/>
      <c r="E13" s="17"/>
    </row>
    <row r="14" ht="9" customHeight="1" hidden="1">
      <c r="A14" s="19"/>
      <c r="B14" s="20"/>
      <c r="C14" s="21">
        <f>MROUND(B9*B11/10,4)</f>
        <v>0</v>
      </c>
      <c r="D14" s="17"/>
      <c r="E14" s="17"/>
    </row>
    <row r="15" ht="14.7" customHeight="1">
      <c r="A15" t="s" s="22">
        <v>14</v>
      </c>
      <c r="B15" s="22"/>
      <c r="C15" s="21">
        <f>C14+2*C28</f>
        <v>0</v>
      </c>
      <c r="D15" s="23"/>
      <c r="E15" s="17"/>
    </row>
    <row r="16" ht="14.7" customHeight="1">
      <c r="A16" t="s" s="22">
        <v>15</v>
      </c>
      <c r="B16" s="24"/>
      <c r="C16" s="21">
        <f>C38</f>
        <v>0</v>
      </c>
      <c r="D16" s="17"/>
      <c r="E16" s="17"/>
    </row>
    <row r="17" ht="14.7" customHeight="1">
      <c r="A17" t="s" s="22">
        <v>16</v>
      </c>
      <c r="B17" s="24"/>
      <c r="C17" s="21">
        <f>C29</f>
        <v>0</v>
      </c>
      <c r="D17" s="17"/>
      <c r="E17" s="17"/>
    </row>
    <row r="18" ht="14.7" customHeight="1">
      <c r="A18" t="s" s="22">
        <v>17</v>
      </c>
      <c r="B18" s="24"/>
      <c r="C18" s="21">
        <f>C14/4</f>
        <v>0</v>
      </c>
      <c r="D18" s="25">
        <f>MROUND(B4*B11/10,4)</f>
        <v>0</v>
      </c>
      <c r="E18" s="17"/>
    </row>
    <row r="19" ht="14.7" customHeight="1">
      <c r="A19" t="s" s="22">
        <v>18</v>
      </c>
      <c r="B19" s="17"/>
      <c r="C19" s="21">
        <f>C28</f>
        <v>0</v>
      </c>
      <c r="D19" s="18"/>
      <c r="E19" s="17"/>
    </row>
    <row r="20" ht="14.7" customHeight="1">
      <c r="A20" t="s" s="22">
        <v>19</v>
      </c>
      <c r="B20" s="17"/>
      <c r="C20" s="21">
        <f>ABS(D20)</f>
        <v>0</v>
      </c>
      <c r="D20" s="25">
        <f>(C14-D18)/4</f>
        <v>0</v>
      </c>
      <c r="E20" s="17"/>
    </row>
    <row r="21" ht="14.7" customHeight="1">
      <c r="A21" t="s" s="22">
        <v>20</v>
      </c>
      <c r="B21" s="26"/>
      <c r="C21" s="27">
        <f>C39</f>
      </c>
      <c r="D21" s="26"/>
      <c r="E21" s="26"/>
    </row>
    <row r="22" ht="14.7" customHeight="1">
      <c r="A22" t="s" s="22">
        <v>21</v>
      </c>
      <c r="B22" t="s" s="22">
        <f>IF(D20&lt;0,"прибавлять петли","убавлять петли")</f>
        <v>22</v>
      </c>
      <c r="C22" t="s" s="22">
        <v>23</v>
      </c>
      <c r="D22" s="26">
        <f>INT(C39/(C20+1))</f>
      </c>
      <c r="E22" t="s" s="28">
        <v>24</v>
      </c>
    </row>
    <row r="23" ht="14.7" customHeight="1">
      <c r="A23" s="22"/>
      <c r="B23" t="s" s="22">
        <v>25</v>
      </c>
      <c r="C23" s="29">
        <f>C20</f>
        <v>0</v>
      </c>
      <c r="D23" t="s" s="22">
        <v>26</v>
      </c>
      <c r="E23" s="17"/>
    </row>
    <row r="24" ht="14.7" customHeight="1">
      <c r="A24" t="s" s="22">
        <v>27</v>
      </c>
      <c r="B24" s="30">
        <f>C39-C20*D22</f>
      </c>
      <c r="C24" t="s" s="22">
        <v>28</v>
      </c>
      <c r="D24" t="s" s="22">
        <v>29</v>
      </c>
      <c r="E24" s="17"/>
    </row>
    <row r="25" ht="14.7" customHeight="1">
      <c r="A25" t="s" s="22">
        <v>30</v>
      </c>
      <c r="B25" s="30"/>
      <c r="C25" s="31">
        <f>C36-C41/2</f>
      </c>
      <c r="D25" s="23"/>
      <c r="E25" s="17"/>
    </row>
    <row r="26" ht="14.7" customHeight="1">
      <c r="A26" t="s" s="22">
        <v>31</v>
      </c>
      <c r="B26" s="30"/>
      <c r="C26" s="31">
        <f>C36-C41</f>
      </c>
      <c r="D26" s="23"/>
      <c r="E26" s="17"/>
    </row>
    <row r="27" ht="14.7" customHeight="1">
      <c r="A27" t="s" s="22">
        <v>32</v>
      </c>
      <c r="B27" s="30"/>
      <c r="C27" s="27">
        <f>(C40-C41)/2</f>
        <v>-1</v>
      </c>
      <c r="D27" s="23"/>
      <c r="E27" s="17"/>
    </row>
    <row r="28" ht="9" customHeight="1" hidden="1">
      <c r="A28" t="s" s="22">
        <v>18</v>
      </c>
      <c r="B28" s="32"/>
      <c r="C28" s="21">
        <f>MROUND(3*B11/10,2)</f>
        <v>0</v>
      </c>
      <c r="D28" s="17"/>
      <c r="E28" s="17"/>
    </row>
    <row r="29" ht="9" customHeight="1" hidden="1">
      <c r="A29" t="s" s="22">
        <v>16</v>
      </c>
      <c r="B29" s="24"/>
      <c r="C29" s="21">
        <f>INT((C14+2*C28)/6)</f>
        <v>0</v>
      </c>
      <c r="D29" s="17"/>
      <c r="E29" s="17"/>
    </row>
    <row r="30" ht="14.7" customHeight="1">
      <c r="A30" t="s" s="22">
        <v>33</v>
      </c>
      <c r="B30" s="17"/>
      <c r="C30" s="21">
        <f>ROUND(2*B11/10,0)</f>
        <v>0</v>
      </c>
      <c r="D30" s="17"/>
      <c r="E30" s="17"/>
    </row>
    <row r="31" ht="14.7" customHeight="1">
      <c r="A31" t="s" s="22">
        <v>34</v>
      </c>
      <c r="B31" s="17"/>
      <c r="C31" s="21">
        <f>ROUND(2*B12/10,0)</f>
        <v>0</v>
      </c>
      <c r="D31" s="17"/>
      <c r="E31" s="17"/>
    </row>
    <row r="32" ht="14.7" customHeight="1">
      <c r="A32" t="s" s="22">
        <v>35</v>
      </c>
      <c r="B32" s="23"/>
      <c r="C32" s="27">
        <f>ABS(C45)</f>
        <v>0</v>
      </c>
      <c r="D32" s="23"/>
      <c r="E32" s="23"/>
    </row>
    <row r="33" ht="14.7" customHeight="1">
      <c r="A33" t="s" s="22">
        <v>36</v>
      </c>
      <c r="B33" s="29">
        <f>B34*D34</f>
        <v>0</v>
      </c>
      <c r="C33" t="s" s="22">
        <v>37</v>
      </c>
      <c r="D33" t="s" s="22">
        <f>IF(C45&lt;0,"прибавляя","убавляя")</f>
        <v>38</v>
      </c>
      <c r="E33" t="s" s="22">
        <v>39</v>
      </c>
    </row>
    <row r="34" ht="14.7" customHeight="1">
      <c r="A34" t="s" s="22">
        <v>23</v>
      </c>
      <c r="B34" s="29">
        <f>C46</f>
        <v>0</v>
      </c>
      <c r="C34" t="s" s="22">
        <v>40</v>
      </c>
      <c r="D34" s="29">
        <f>ABS(C45)</f>
        <v>0</v>
      </c>
      <c r="E34" t="s" s="22">
        <v>41</v>
      </c>
    </row>
    <row r="35" ht="14.7" customHeight="1">
      <c r="A35" t="s" s="22">
        <v>27</v>
      </c>
      <c r="B35" s="30">
        <f>C44-B33</f>
        <v>0</v>
      </c>
      <c r="C35" t="s" s="22">
        <v>28</v>
      </c>
      <c r="D35" t="s" s="22">
        <v>29</v>
      </c>
      <c r="E35" s="17"/>
    </row>
    <row r="36" ht="9" customHeight="1" hidden="1">
      <c r="A36" t="s" s="19">
        <v>42</v>
      </c>
      <c r="B36" s="20"/>
      <c r="C36" s="17">
        <f>ROUND(B5/2*B11/10*C31/C30,0)</f>
      </c>
      <c r="D36" s="17"/>
      <c r="E36" s="17"/>
    </row>
    <row r="37" ht="9" customHeight="1" hidden="1">
      <c r="A37" t="s" s="19">
        <v>43</v>
      </c>
      <c r="B37" s="20"/>
      <c r="C37" s="17">
        <f>ROUND(1.3*C36,0)</f>
      </c>
      <c r="D37" s="17"/>
      <c r="E37" s="17"/>
    </row>
    <row r="38" ht="14.7" customHeight="1">
      <c r="A38" t="s" s="19">
        <v>15</v>
      </c>
      <c r="B38" s="20"/>
      <c r="C38" s="21">
        <f>ROUND(B10*B12/10,0)</f>
        <v>0</v>
      </c>
      <c r="D38" s="17"/>
      <c r="E38" s="17"/>
    </row>
    <row r="39" ht="9" customHeight="1" hidden="1">
      <c r="A39" t="s" s="19">
        <v>20</v>
      </c>
      <c r="B39" s="20"/>
      <c r="C39" s="17">
        <f>ROUND((B7-B10)*B12/10-C36-2,0)</f>
      </c>
      <c r="D39" s="17"/>
      <c r="E39" s="17"/>
    </row>
    <row r="40" ht="9" customHeight="1" hidden="1">
      <c r="A40" t="s" s="19">
        <v>44</v>
      </c>
      <c r="B40" s="20"/>
      <c r="C40" s="21">
        <f>MROUND((B3+B5/8)/2*B11/10,2)</f>
        <v>0</v>
      </c>
      <c r="D40" s="17"/>
      <c r="E40" s="17"/>
    </row>
    <row r="41" ht="9" customHeight="1" hidden="1">
      <c r="A41" t="s" s="19">
        <v>45</v>
      </c>
      <c r="B41" s="20"/>
      <c r="C41" s="21">
        <f>MROUND(B5/7*B12/10+1,2)</f>
        <v>2</v>
      </c>
      <c r="D41" s="17"/>
      <c r="E41" s="17"/>
    </row>
    <row r="42" ht="9" customHeight="1" hidden="1">
      <c r="A42" t="s" s="19">
        <v>46</v>
      </c>
      <c r="B42" s="20"/>
      <c r="C42" s="21">
        <f>(D18/2-C40)/2</f>
        <v>0</v>
      </c>
      <c r="D42" s="17"/>
      <c r="E42" s="17"/>
    </row>
    <row r="43" ht="9" customHeight="1" hidden="1">
      <c r="A43" t="s" s="19">
        <v>47</v>
      </c>
      <c r="B43" s="20"/>
      <c r="C43" s="21">
        <f>IF(D43=TRUE,ODD(E43),EVEN(E43))</f>
        <v>0</v>
      </c>
      <c r="D43" t="b" s="21">
        <f>ISODD(E43)</f>
        <v>0</v>
      </c>
      <c r="E43" s="21">
        <f>ROUND((B6+3)*1.25*B11/10,0)</f>
        <v>0</v>
      </c>
    </row>
    <row r="44" ht="9" customHeight="1" hidden="1">
      <c r="A44" t="s" s="19">
        <v>48</v>
      </c>
      <c r="B44" s="20"/>
      <c r="C44" s="21">
        <f>ROUND((B8-B10)*B12/10,0)</f>
        <v>0</v>
      </c>
      <c r="D44" s="18"/>
      <c r="E44" s="18"/>
    </row>
    <row r="45" ht="9" customHeight="1" hidden="1">
      <c r="A45" t="s" s="19">
        <v>49</v>
      </c>
      <c r="B45" s="20"/>
      <c r="C45" s="21">
        <f>INT((B13-C43)/2)</f>
        <v>0</v>
      </c>
      <c r="D45" s="17"/>
      <c r="E45" s="17"/>
    </row>
    <row r="46" ht="9" customHeight="1" hidden="1">
      <c r="A46" t="s" s="19">
        <v>50</v>
      </c>
      <c r="B46" s="20"/>
      <c r="C46" s="21">
        <f>INT(C44/(ABS(C45)+1))</f>
        <v>0</v>
      </c>
      <c r="D46" s="17"/>
      <c r="E46" s="17"/>
    </row>
  </sheetData>
  <mergeCells count="4">
    <mergeCell ref="A1:D1"/>
    <mergeCell ref="C2:E2"/>
    <mergeCell ref="D24:E24"/>
    <mergeCell ref="D35:E35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